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lgeiger-local\Documents\ABIN\Classes\EE 330\EE 330 General Support Documents\"/>
    </mc:Choice>
  </mc:AlternateContent>
  <bookViews>
    <workbookView xWindow="0" yWindow="0" windowWidth="25410" windowHeight="12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  <c r="Z17" i="1"/>
  <c r="Y17" i="1"/>
  <c r="X17" i="1"/>
  <c r="V17" i="1"/>
  <c r="W17" i="1" s="1"/>
  <c r="T17" i="1"/>
  <c r="U17" i="1" s="1"/>
  <c r="L16" i="1"/>
  <c r="AA16" i="1"/>
  <c r="Z16" i="1"/>
  <c r="Y16" i="1"/>
  <c r="X16" i="1"/>
  <c r="V16" i="1"/>
  <c r="T16" i="1"/>
  <c r="AN16" i="1"/>
  <c r="AJ16" i="1" l="1"/>
  <c r="AK16" i="1" s="1"/>
  <c r="AQ17" i="1"/>
  <c r="AP17" i="1"/>
  <c r="AO17" i="1"/>
  <c r="AN17" i="1"/>
  <c r="AG17" i="1"/>
  <c r="S17" i="1"/>
  <c r="R17" i="1"/>
  <c r="Q17" i="1"/>
  <c r="P17" i="1"/>
  <c r="O17" i="1"/>
  <c r="N17" i="1"/>
  <c r="M17" i="1"/>
  <c r="L17" i="1"/>
  <c r="AQ16" i="1"/>
  <c r="AP16" i="1"/>
  <c r="AO16" i="1"/>
  <c r="Q16" i="1"/>
  <c r="P16" i="1"/>
  <c r="O16" i="1"/>
  <c r="N16" i="1"/>
  <c r="M16" i="1"/>
  <c r="AG16" i="1"/>
  <c r="E6" i="1"/>
  <c r="AF17" i="1" s="1"/>
  <c r="U16" i="1" l="1"/>
  <c r="AC16" i="1" s="1"/>
  <c r="AH17" i="1"/>
  <c r="AI17" i="1"/>
  <c r="AH16" i="1"/>
  <c r="AI16" i="1"/>
  <c r="AF16" i="1"/>
  <c r="AB16" i="1"/>
  <c r="AL17" i="1"/>
  <c r="AM17" i="1" s="1"/>
  <c r="AE17" i="1" s="1"/>
  <c r="AJ17" i="1"/>
  <c r="AK17" i="1" s="1"/>
  <c r="AC17" i="1" s="1"/>
  <c r="W16" i="1" l="1"/>
  <c r="AL16" i="1"/>
  <c r="AD17" i="1"/>
  <c r="AB17" i="1"/>
  <c r="AM16" i="1" l="1"/>
  <c r="AE16" i="1" s="1"/>
  <c r="AD16" i="1"/>
  <c r="R16" i="1" l="1"/>
  <c r="S16" i="1"/>
</calcChain>
</file>

<file path=xl/sharedStrings.xml><?xml version="1.0" encoding="utf-8"?>
<sst xmlns="http://schemas.openxmlformats.org/spreadsheetml/2006/main" count="91" uniqueCount="79">
  <si>
    <t>IT</t>
  </si>
  <si>
    <t>I2</t>
  </si>
  <si>
    <t>IBIAS</t>
  </si>
  <si>
    <t>Min</t>
  </si>
  <si>
    <t>Max</t>
  </si>
  <si>
    <t>VOUT-Swing</t>
  </si>
  <si>
    <t>Power</t>
  </si>
  <si>
    <t>MW</t>
  </si>
  <si>
    <t>Area (um^2)</t>
  </si>
  <si>
    <t>M1</t>
  </si>
  <si>
    <t>M2</t>
  </si>
  <si>
    <t>M3</t>
  </si>
  <si>
    <t>M4</t>
  </si>
  <si>
    <t>M5</t>
  </si>
  <si>
    <t>M6</t>
  </si>
  <si>
    <t>M7</t>
  </si>
  <si>
    <t>M8</t>
  </si>
  <si>
    <t>W1</t>
  </si>
  <si>
    <t>W2</t>
  </si>
  <si>
    <t>W3</t>
  </si>
  <si>
    <t>W4</t>
  </si>
  <si>
    <t>W5</t>
  </si>
  <si>
    <t>W6</t>
  </si>
  <si>
    <t>W7</t>
  </si>
  <si>
    <t>W8</t>
  </si>
  <si>
    <t>(dB)</t>
  </si>
  <si>
    <t>VTn</t>
  </si>
  <si>
    <t>VTp</t>
  </si>
  <si>
    <t>λ</t>
  </si>
  <si>
    <t>VDD</t>
  </si>
  <si>
    <t>VSS</t>
  </si>
  <si>
    <t>A1</t>
  </si>
  <si>
    <t>A3</t>
  </si>
  <si>
    <t>AVTp0</t>
  </si>
  <si>
    <t>AVTn0</t>
  </si>
  <si>
    <t>V</t>
  </si>
  <si>
    <t xml:space="preserve">V </t>
  </si>
  <si>
    <t>V^-1</t>
  </si>
  <si>
    <t>AV^-2</t>
  </si>
  <si>
    <t>3 sigma</t>
  </si>
  <si>
    <r>
      <t>V</t>
    </r>
    <r>
      <rPr>
        <sz val="11"/>
        <color theme="1"/>
        <rFont val="Calibri"/>
        <family val="2"/>
      </rPr>
      <t>μm</t>
    </r>
  </si>
  <si>
    <r>
      <t>V</t>
    </r>
    <r>
      <rPr>
        <sz val="11"/>
        <color theme="1"/>
        <rFont val="Calibri"/>
        <family val="2"/>
      </rPr>
      <t>·μ</t>
    </r>
    <r>
      <rPr>
        <sz val="11"/>
        <color theme="1"/>
        <rFont val="Calibri"/>
        <family val="2"/>
        <scheme val="minor"/>
      </rPr>
      <t>m</t>
    </r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</si>
  <si>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nCOX</t>
    </r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</si>
  <si>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pCOX</t>
    </r>
  </si>
  <si>
    <t>L1</t>
  </si>
  <si>
    <t>L2</t>
  </si>
  <si>
    <t>L3</t>
  </si>
  <si>
    <t>L4</t>
  </si>
  <si>
    <t>L5</t>
  </si>
  <si>
    <t>L6</t>
  </si>
  <si>
    <t>L7</t>
  </si>
  <si>
    <t>L8</t>
  </si>
  <si>
    <t>Lmin</t>
  </si>
  <si>
    <t>μm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</si>
  <si>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m^2</t>
    </r>
  </si>
  <si>
    <t>LSF</t>
  </si>
  <si>
    <t>Performance Region</t>
  </si>
  <si>
    <t>Device Geomtries</t>
  </si>
  <si>
    <t>Design</t>
  </si>
  <si>
    <t>No</t>
  </si>
  <si>
    <t xml:space="preserve">      Design Parameters</t>
  </si>
  <si>
    <t xml:space="preserve">          Model Parameters</t>
  </si>
  <si>
    <t xml:space="preserve">   AV</t>
  </si>
  <si>
    <t xml:space="preserve">    VIN-CM</t>
  </si>
  <si>
    <t xml:space="preserve">   Gate Area</t>
  </si>
  <si>
    <t xml:space="preserve"> Bias Currents (mA)</t>
  </si>
  <si>
    <t xml:space="preserve">                     |VEB|</t>
  </si>
  <si>
    <r>
      <t xml:space="preserve">   </t>
    </r>
    <r>
      <rPr>
        <sz val="14"/>
        <color theme="1"/>
        <rFont val="Calibri"/>
        <family val="2"/>
        <scheme val="minor"/>
      </rPr>
      <t xml:space="preserve">         Design Region</t>
    </r>
  </si>
  <si>
    <t>Vos(mV)</t>
  </si>
  <si>
    <t xml:space="preserve"> Active </t>
  </si>
  <si>
    <t xml:space="preserve">      Width  (in μm)</t>
  </si>
  <si>
    <t>Length  (in μm)</t>
  </si>
  <si>
    <t xml:space="preserve">                                W/L</t>
  </si>
  <si>
    <t>`</t>
  </si>
  <si>
    <t>By entering the  areas  of  M1 and M3, lengths of M1,M2,M3 and M4 will be determined by</t>
  </si>
  <si>
    <t xml:space="preserve">these areas and the W/L ratios.  All other lengths will be the product of the Lentth Scale Factor (LSF) and Lin. </t>
  </si>
  <si>
    <t>A reasonable value of the LSF is 4.</t>
  </si>
  <si>
    <t>Data is entered in the blue-shaded regions.   All other cells in this spreadsheet are calculted from the entered data.</t>
  </si>
  <si>
    <t>Updated  April 18,,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</si>
</sst>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CF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3" borderId="0" xfId="0" applyFont="1" applyFill="1"/>
    <xf numFmtId="0" fontId="4" fillId="4" borderId="0" xfId="0" applyFont="1" applyFill="1"/>
    <xf numFmtId="0" fontId="5" fillId="0" borderId="0" xfId="0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5" borderId="0" xfId="0" applyFont="1" applyFill="1"/>
    <xf numFmtId="0" fontId="2" fillId="5" borderId="0" xfId="0" applyFont="1" applyFill="1"/>
    <xf numFmtId="0" fontId="0" fillId="5" borderId="0" xfId="0" applyFont="1" applyFill="1" applyAlignment="1">
      <alignment horizontal="center"/>
    </xf>
    <xf numFmtId="11" fontId="0" fillId="6" borderId="1" xfId="0" applyNumberFormat="1" applyFill="1" applyBorder="1"/>
    <xf numFmtId="0" fontId="0" fillId="6" borderId="1" xfId="0" applyFill="1" applyBorder="1"/>
    <xf numFmtId="0" fontId="0" fillId="0" borderId="2" xfId="0" applyBorder="1" applyAlignment="1">
      <alignment horizontal="center"/>
    </xf>
    <xf numFmtId="0" fontId="4" fillId="2" borderId="3" xfId="0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4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2" fillId="3" borderId="4" xfId="0" quotePrefix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4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4" borderId="3" xfId="0" applyFont="1" applyFill="1" applyBorder="1"/>
    <xf numFmtId="0" fontId="0" fillId="2" borderId="5" xfId="0" applyFill="1" applyBorder="1"/>
    <xf numFmtId="0" fontId="4" fillId="2" borderId="5" xfId="0" applyFont="1" applyFill="1" applyBorder="1"/>
    <xf numFmtId="0" fontId="0" fillId="3" borderId="5" xfId="0" applyFill="1" applyBorder="1"/>
    <xf numFmtId="0" fontId="4" fillId="3" borderId="6" xfId="0" applyFont="1" applyFill="1" applyBorder="1"/>
    <xf numFmtId="0" fontId="2" fillId="3" borderId="6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0" fillId="6" borderId="13" xfId="0" applyFill="1" applyBorder="1"/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7" xfId="0" applyFill="1" applyBorder="1"/>
    <xf numFmtId="0" fontId="0" fillId="6" borderId="19" xfId="0" applyFill="1" applyBorder="1"/>
    <xf numFmtId="0" fontId="0" fillId="6" borderId="18" xfId="0" applyFill="1" applyBorder="1"/>
    <xf numFmtId="0" fontId="0" fillId="6" borderId="10" xfId="0" applyFill="1" applyBorder="1"/>
    <xf numFmtId="0" fontId="0" fillId="6" borderId="8" xfId="0" applyFill="1" applyBorder="1"/>
    <xf numFmtId="0" fontId="0" fillId="6" borderId="20" xfId="0" applyFill="1" applyBorder="1"/>
    <xf numFmtId="0" fontId="0" fillId="6" borderId="14" xfId="0" applyFill="1" applyBorder="1"/>
    <xf numFmtId="0" fontId="0" fillId="6" borderId="9" xfId="0" applyFill="1" applyBorder="1"/>
    <xf numFmtId="0" fontId="0" fillId="6" borderId="21" xfId="0" applyFill="1" applyBorder="1"/>
    <xf numFmtId="0" fontId="0" fillId="6" borderId="13" xfId="0" applyFill="1" applyBorder="1" applyAlignment="1">
      <alignment horizontal="center"/>
    </xf>
    <xf numFmtId="0" fontId="3" fillId="3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CFD9"/>
      <color rgb="FFF3A3B6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26</xdr:row>
          <xdr:rowOff>0</xdr:rowOff>
        </xdr:from>
        <xdr:to>
          <xdr:col>13</xdr:col>
          <xdr:colOff>142875</xdr:colOff>
          <xdr:row>29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26</xdr:row>
          <xdr:rowOff>152400</xdr:rowOff>
        </xdr:from>
        <xdr:to>
          <xdr:col>5</xdr:col>
          <xdr:colOff>19050</xdr:colOff>
          <xdr:row>28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Q26"/>
  <sheetViews>
    <sheetView tabSelected="1" workbookViewId="0">
      <selection activeCell="O35" sqref="O35"/>
    </sheetView>
  </sheetViews>
  <sheetFormatPr defaultRowHeight="15" x14ac:dyDescent="0.25"/>
  <cols>
    <col min="12" max="12" width="11.7109375" customWidth="1"/>
    <col min="18" max="18" width="11.5703125" customWidth="1"/>
    <col min="19" max="19" width="12.42578125" customWidth="1"/>
    <col min="20" max="20" width="7.42578125" customWidth="1"/>
    <col min="21" max="21" width="7.5703125" customWidth="1"/>
    <col min="22" max="22" width="7.42578125" customWidth="1"/>
    <col min="23" max="23" width="7.7109375" customWidth="1"/>
    <col min="24" max="24" width="7.140625" customWidth="1"/>
    <col min="25" max="25" width="7.28515625" customWidth="1"/>
    <col min="26" max="26" width="6.7109375" customWidth="1"/>
    <col min="27" max="27" width="7.28515625" customWidth="1"/>
    <col min="28" max="28" width="6.7109375" customWidth="1"/>
    <col min="29" max="29" width="7.5703125" customWidth="1"/>
    <col min="30" max="30" width="7.140625" customWidth="1"/>
    <col min="31" max="31" width="7.5703125" customWidth="1"/>
    <col min="32" max="32" width="7" customWidth="1"/>
    <col min="33" max="34" width="6.85546875" customWidth="1"/>
    <col min="35" max="35" width="6" customWidth="1"/>
    <col min="36" max="36" width="6.7109375" customWidth="1"/>
    <col min="37" max="37" width="7.42578125" customWidth="1"/>
    <col min="38" max="38" width="7.7109375" customWidth="1"/>
    <col min="39" max="39" width="8" customWidth="1"/>
    <col min="40" max="40" width="8.140625" customWidth="1"/>
    <col min="41" max="41" width="7.85546875" customWidth="1"/>
    <col min="42" max="43" width="7.42578125" customWidth="1"/>
  </cols>
  <sheetData>
    <row r="3" spans="2:43" x14ac:dyDescent="0.25">
      <c r="D3" s="17" t="s">
        <v>61</v>
      </c>
      <c r="E3" s="14"/>
      <c r="F3" s="14"/>
      <c r="H3" s="17" t="s">
        <v>60</v>
      </c>
      <c r="I3" s="14"/>
      <c r="J3" s="14"/>
      <c r="N3" t="s">
        <v>78</v>
      </c>
    </row>
    <row r="4" spans="2:43" x14ac:dyDescent="0.25">
      <c r="D4" s="14"/>
      <c r="E4" s="14"/>
      <c r="F4" s="14"/>
      <c r="H4" s="14"/>
      <c r="I4" s="14"/>
      <c r="J4" s="14"/>
    </row>
    <row r="5" spans="2:43" x14ac:dyDescent="0.25">
      <c r="D5" s="14" t="s">
        <v>42</v>
      </c>
      <c r="E5" s="19">
        <v>1E-4</v>
      </c>
      <c r="F5" s="15" t="s">
        <v>38</v>
      </c>
      <c r="H5" s="14" t="s">
        <v>29</v>
      </c>
      <c r="I5" s="20">
        <v>2.5</v>
      </c>
      <c r="J5" s="15" t="s">
        <v>35</v>
      </c>
    </row>
    <row r="6" spans="2:43" x14ac:dyDescent="0.25">
      <c r="D6" s="14" t="s">
        <v>43</v>
      </c>
      <c r="E6" s="19">
        <f>E5/3</f>
        <v>3.3333333333333335E-5</v>
      </c>
      <c r="F6" s="15" t="s">
        <v>38</v>
      </c>
      <c r="H6" s="14" t="s">
        <v>30</v>
      </c>
      <c r="I6" s="20">
        <v>-2.5</v>
      </c>
      <c r="J6" s="15" t="s">
        <v>35</v>
      </c>
      <c r="N6" t="s">
        <v>74</v>
      </c>
    </row>
    <row r="7" spans="2:43" x14ac:dyDescent="0.25">
      <c r="D7" s="14" t="s">
        <v>26</v>
      </c>
      <c r="E7" s="20">
        <v>0.75</v>
      </c>
      <c r="F7" s="15" t="s">
        <v>35</v>
      </c>
      <c r="H7" s="14" t="s">
        <v>31</v>
      </c>
      <c r="I7" s="20">
        <v>400</v>
      </c>
      <c r="J7" s="15" t="s">
        <v>54</v>
      </c>
      <c r="N7" t="s">
        <v>75</v>
      </c>
    </row>
    <row r="8" spans="2:43" x14ac:dyDescent="0.25">
      <c r="D8" s="14" t="s">
        <v>27</v>
      </c>
      <c r="E8" s="20">
        <v>-0.75</v>
      </c>
      <c r="F8" s="15" t="s">
        <v>36</v>
      </c>
      <c r="H8" s="14" t="s">
        <v>32</v>
      </c>
      <c r="I8" s="20">
        <v>400</v>
      </c>
      <c r="J8" s="15" t="s">
        <v>54</v>
      </c>
      <c r="N8" t="s">
        <v>76</v>
      </c>
    </row>
    <row r="9" spans="2:43" x14ac:dyDescent="0.25">
      <c r="D9" s="16" t="s">
        <v>28</v>
      </c>
      <c r="E9" s="20">
        <v>0.01</v>
      </c>
      <c r="F9" s="15" t="s">
        <v>37</v>
      </c>
      <c r="H9" s="14" t="s">
        <v>52</v>
      </c>
      <c r="I9" s="20">
        <v>0.6</v>
      </c>
      <c r="J9" s="18" t="s">
        <v>53</v>
      </c>
    </row>
    <row r="10" spans="2:43" x14ac:dyDescent="0.25">
      <c r="D10" s="16" t="s">
        <v>34</v>
      </c>
      <c r="E10" s="20">
        <v>2.5000000000000001E-2</v>
      </c>
      <c r="F10" s="15" t="s">
        <v>41</v>
      </c>
      <c r="H10" s="14" t="s">
        <v>55</v>
      </c>
      <c r="I10" s="20">
        <v>4</v>
      </c>
      <c r="J10" s="14"/>
      <c r="N10" t="s">
        <v>77</v>
      </c>
    </row>
    <row r="11" spans="2:43" x14ac:dyDescent="0.25">
      <c r="D11" s="16" t="s">
        <v>33</v>
      </c>
      <c r="E11" s="20">
        <v>2.5000000000000001E-2</v>
      </c>
      <c r="F11" s="15" t="s">
        <v>40</v>
      </c>
      <c r="H11" s="14"/>
      <c r="I11" s="14"/>
      <c r="J11" s="14"/>
      <c r="M11" t="s">
        <v>73</v>
      </c>
    </row>
    <row r="12" spans="2:43" x14ac:dyDescent="0.25">
      <c r="D12" s="4"/>
      <c r="F12" s="5"/>
    </row>
    <row r="13" spans="2:43" ht="26.25" customHeight="1" x14ac:dyDescent="0.3">
      <c r="C13" s="1"/>
      <c r="D13" s="1"/>
      <c r="E13" s="1" t="s">
        <v>67</v>
      </c>
      <c r="F13" s="1"/>
      <c r="G13" s="1"/>
      <c r="H13" s="1"/>
      <c r="I13" s="1"/>
      <c r="J13" s="1"/>
      <c r="K13" s="35"/>
      <c r="L13" s="2"/>
      <c r="M13" s="2"/>
      <c r="N13" s="2"/>
      <c r="O13" s="66" t="s">
        <v>56</v>
      </c>
      <c r="P13" s="2"/>
      <c r="Q13" s="2"/>
      <c r="R13" s="2"/>
      <c r="S13" s="3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67" t="s">
        <v>57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27.75" customHeight="1" x14ac:dyDescent="0.35">
      <c r="B14" s="13" t="s">
        <v>58</v>
      </c>
      <c r="C14" s="7" t="s">
        <v>66</v>
      </c>
      <c r="D14" s="7"/>
      <c r="E14" s="7"/>
      <c r="F14" s="22"/>
      <c r="G14" s="7" t="s">
        <v>65</v>
      </c>
      <c r="H14" s="7"/>
      <c r="I14" s="22"/>
      <c r="J14" s="7" t="s">
        <v>64</v>
      </c>
      <c r="K14" s="36"/>
      <c r="L14" s="25" t="s">
        <v>62</v>
      </c>
      <c r="M14" s="11" t="s">
        <v>63</v>
      </c>
      <c r="N14" s="25"/>
      <c r="O14" s="11" t="s">
        <v>5</v>
      </c>
      <c r="P14" s="25"/>
      <c r="Q14" s="25" t="s">
        <v>6</v>
      </c>
      <c r="R14" s="27" t="s">
        <v>68</v>
      </c>
      <c r="S14" s="38" t="s">
        <v>69</v>
      </c>
      <c r="T14" s="12"/>
      <c r="U14" s="12" t="s">
        <v>72</v>
      </c>
      <c r="V14" s="12"/>
      <c r="W14" s="12"/>
      <c r="X14" s="12"/>
      <c r="Y14" s="12"/>
      <c r="Z14" s="12"/>
      <c r="AA14" s="34"/>
      <c r="AB14" s="12"/>
      <c r="AC14" s="12"/>
      <c r="AD14" s="12"/>
      <c r="AE14" s="12" t="s">
        <v>70</v>
      </c>
      <c r="AF14" s="12"/>
      <c r="AG14" s="12"/>
      <c r="AH14" s="12"/>
      <c r="AI14" s="34"/>
      <c r="AJ14" s="12"/>
      <c r="AK14" s="12"/>
      <c r="AL14" s="12"/>
      <c r="AM14" s="12" t="s">
        <v>71</v>
      </c>
      <c r="AN14" s="12"/>
      <c r="AO14" s="3"/>
      <c r="AP14" s="3"/>
      <c r="AQ14" s="3"/>
    </row>
    <row r="15" spans="2:43" ht="18.75" x14ac:dyDescent="0.3">
      <c r="B15" s="13" t="s">
        <v>59</v>
      </c>
      <c r="C15" s="8" t="s">
        <v>9</v>
      </c>
      <c r="D15" s="8" t="s">
        <v>11</v>
      </c>
      <c r="E15" s="48" t="s">
        <v>13</v>
      </c>
      <c r="F15" s="49" t="s">
        <v>14</v>
      </c>
      <c r="G15" s="50" t="s">
        <v>0</v>
      </c>
      <c r="H15" s="48" t="s">
        <v>1</v>
      </c>
      <c r="I15" s="49" t="s">
        <v>2</v>
      </c>
      <c r="J15" s="48" t="s">
        <v>9</v>
      </c>
      <c r="K15" s="51" t="s">
        <v>11</v>
      </c>
      <c r="L15" s="26" t="s">
        <v>25</v>
      </c>
      <c r="M15" s="9" t="s">
        <v>3</v>
      </c>
      <c r="N15" s="26" t="s">
        <v>4</v>
      </c>
      <c r="O15" s="9" t="s">
        <v>3</v>
      </c>
      <c r="P15" s="26" t="s">
        <v>4</v>
      </c>
      <c r="Q15" s="26" t="s">
        <v>7</v>
      </c>
      <c r="R15" s="28" t="s">
        <v>39</v>
      </c>
      <c r="S15" s="39" t="s">
        <v>8</v>
      </c>
      <c r="T15" s="10" t="s">
        <v>9</v>
      </c>
      <c r="U15" s="10" t="s">
        <v>10</v>
      </c>
      <c r="V15" s="10" t="s">
        <v>11</v>
      </c>
      <c r="W15" s="10" t="s">
        <v>12</v>
      </c>
      <c r="X15" s="10" t="s">
        <v>13</v>
      </c>
      <c r="Y15" s="10" t="s">
        <v>14</v>
      </c>
      <c r="Z15" s="10" t="s">
        <v>15</v>
      </c>
      <c r="AA15" s="32" t="s">
        <v>16</v>
      </c>
      <c r="AB15" s="10" t="s">
        <v>17</v>
      </c>
      <c r="AC15" s="10" t="s">
        <v>18</v>
      </c>
      <c r="AD15" s="10" t="s">
        <v>19</v>
      </c>
      <c r="AE15" s="10" t="s">
        <v>20</v>
      </c>
      <c r="AF15" s="10" t="s">
        <v>21</v>
      </c>
      <c r="AG15" s="10" t="s">
        <v>22</v>
      </c>
      <c r="AH15" s="10" t="s">
        <v>23</v>
      </c>
      <c r="AI15" s="32" t="s">
        <v>24</v>
      </c>
      <c r="AJ15" s="10" t="s">
        <v>44</v>
      </c>
      <c r="AK15" s="10" t="s">
        <v>45</v>
      </c>
      <c r="AL15" s="10" t="s">
        <v>46</v>
      </c>
      <c r="AM15" s="10" t="s">
        <v>47</v>
      </c>
      <c r="AN15" s="10" t="s">
        <v>48</v>
      </c>
      <c r="AO15" s="10" t="s">
        <v>49</v>
      </c>
      <c r="AP15" s="10" t="s">
        <v>50</v>
      </c>
      <c r="AQ15" s="10" t="s">
        <v>51</v>
      </c>
    </row>
    <row r="16" spans="2:43" x14ac:dyDescent="0.25">
      <c r="B16" s="5">
        <v>1</v>
      </c>
      <c r="C16" s="44">
        <v>1</v>
      </c>
      <c r="D16" s="55">
        <v>1</v>
      </c>
      <c r="E16" s="55">
        <v>1</v>
      </c>
      <c r="F16" s="53">
        <v>1</v>
      </c>
      <c r="G16" s="52">
        <v>1</v>
      </c>
      <c r="H16" s="55">
        <v>1</v>
      </c>
      <c r="I16" s="53">
        <v>1</v>
      </c>
      <c r="J16" s="65">
        <v>200</v>
      </c>
      <c r="K16" s="53">
        <v>200</v>
      </c>
      <c r="L16" s="23">
        <f>20*LOG10(1/($C$16*$E$16*$E$9^2))</f>
        <v>80</v>
      </c>
      <c r="M16" s="5">
        <f>$I$6+$E$7+$F$16+$C16</f>
        <v>0.25</v>
      </c>
      <c r="N16" s="23">
        <f>$I$5-$D16+$E$7+$E$8</f>
        <v>1.5</v>
      </c>
      <c r="O16" s="5">
        <f>$I$6+$F16</f>
        <v>-1.5</v>
      </c>
      <c r="P16" s="23">
        <f>$I$5-$E16</f>
        <v>1.5</v>
      </c>
      <c r="Q16" s="23">
        <f>($G16+$H16+$I16)*($I$5-$I$6)</f>
        <v>15</v>
      </c>
      <c r="R16" s="29">
        <f>1000*3*SQRT(2*($E$10^2/(AB16*AJ16)+$E$11^2*$C16/((AD16*AL16)*$D16)))</f>
        <v>10.606601717798215</v>
      </c>
      <c r="S16" s="40">
        <f>AB16*AJ16+AC16*AK16+AD16*AL16+AE16*AM16+AF16*AN16+AG16*AO16+AH16*AP16+AI16*AQ16</f>
        <v>1433.6</v>
      </c>
      <c r="T16" s="6">
        <f>0.5*0.001*G16*2*C16^-2/$E$5</f>
        <v>10</v>
      </c>
      <c r="U16" s="6">
        <f>T16</f>
        <v>10</v>
      </c>
      <c r="V16" s="6">
        <f>0.5*0.001*I16*2*$D16^-2/$E$6</f>
        <v>30</v>
      </c>
      <c r="W16" s="6">
        <f>V16</f>
        <v>30</v>
      </c>
      <c r="X16" s="6">
        <f>0.001*$H16*2*$E16^-2/$E$6</f>
        <v>60</v>
      </c>
      <c r="Y16" s="6">
        <f>0.001*H16*2*$F16^-2/$E$5</f>
        <v>20</v>
      </c>
      <c r="Z16" s="6">
        <f>0.001*$G16*2*$F16^-2/$E$5</f>
        <v>20</v>
      </c>
      <c r="AA16" s="33">
        <f>0.5*0.001*I16*2*$F16^-2/$E$5</f>
        <v>10</v>
      </c>
      <c r="AB16" s="6">
        <f t="shared" ref="AB16:AD17" si="0">T16*AJ16</f>
        <v>44.721359549995796</v>
      </c>
      <c r="AC16" s="6">
        <f t="shared" si="0"/>
        <v>44.721359549995796</v>
      </c>
      <c r="AD16" s="6">
        <f t="shared" si="0"/>
        <v>77.459666924148337</v>
      </c>
      <c r="AE16" s="6">
        <f t="shared" ref="AE16:AI16" si="1">W16*AM16</f>
        <v>77.459666924148337</v>
      </c>
      <c r="AF16" s="5">
        <f t="shared" si="1"/>
        <v>144</v>
      </c>
      <c r="AG16" s="5">
        <f t="shared" si="1"/>
        <v>48</v>
      </c>
      <c r="AH16" s="5">
        <f>Z16*AP16</f>
        <v>48</v>
      </c>
      <c r="AI16" s="23">
        <f t="shared" si="1"/>
        <v>24</v>
      </c>
      <c r="AJ16" s="6">
        <f>IF($J16&gt;1,SQRT($J16/T16),$I$9*$I$10)</f>
        <v>4.4721359549995796</v>
      </c>
      <c r="AK16" s="6">
        <f>AJ16</f>
        <v>4.4721359549995796</v>
      </c>
      <c r="AL16" s="6">
        <f>IF($K16&gt;1,SQRT($K16/V16),$I$9*$I$10)</f>
        <v>2.5819888974716112</v>
      </c>
      <c r="AM16" s="6">
        <f>AL16</f>
        <v>2.5819888974716112</v>
      </c>
      <c r="AN16" s="5">
        <f>$I$9*$I$10</f>
        <v>2.4</v>
      </c>
      <c r="AO16" s="5">
        <f t="shared" ref="AO16:AQ17" si="2">$I$9*$I$10</f>
        <v>2.4</v>
      </c>
      <c r="AP16" s="5">
        <f t="shared" si="2"/>
        <v>2.4</v>
      </c>
      <c r="AQ16" s="5">
        <f t="shared" si="2"/>
        <v>2.4</v>
      </c>
    </row>
    <row r="17" spans="2:43" x14ac:dyDescent="0.25">
      <c r="B17" s="5">
        <v>2</v>
      </c>
      <c r="C17" s="45">
        <v>0.5</v>
      </c>
      <c r="D17" s="54">
        <v>0.5</v>
      </c>
      <c r="E17" s="55">
        <v>0.5</v>
      </c>
      <c r="F17" s="53">
        <v>0.5</v>
      </c>
      <c r="G17" s="52">
        <v>1</v>
      </c>
      <c r="H17" s="55">
        <v>1</v>
      </c>
      <c r="I17" s="53">
        <v>1</v>
      </c>
      <c r="J17" s="65">
        <v>100</v>
      </c>
      <c r="K17" s="53">
        <v>100</v>
      </c>
      <c r="L17" s="23">
        <f>20*LOG10(1/($C$16*$E$16*$E$9^2))</f>
        <v>80</v>
      </c>
      <c r="M17" s="5">
        <f>$I$6+$E$7+$F$16+$C17</f>
        <v>-0.25</v>
      </c>
      <c r="N17" s="23">
        <f>$I$5-$D17+$E$7+$E$8</f>
        <v>2</v>
      </c>
      <c r="O17" s="5">
        <f>$I$6+$F17</f>
        <v>-2</v>
      </c>
      <c r="P17" s="23">
        <f>$I$5-$E17</f>
        <v>2</v>
      </c>
      <c r="Q17" s="23">
        <f>($G17+$H17+$I17)*($I$5-$I$6)</f>
        <v>15</v>
      </c>
      <c r="R17" s="30">
        <f>1000*3*SQRT(2*($E$10^2/$I$7+$E$11^2*$C17/($I$8*$D17)))</f>
        <v>7.5</v>
      </c>
      <c r="S17" s="41">
        <f>$I$7+$I$8</f>
        <v>800</v>
      </c>
      <c r="T17" s="6">
        <f>0.5*0.001*G17*2*C17^-2/$E$5</f>
        <v>40</v>
      </c>
      <c r="U17" s="6">
        <f>T17</f>
        <v>40</v>
      </c>
      <c r="V17" s="6">
        <f>0.5*0.001*I17*2*$D17^-2/$E$6</f>
        <v>120</v>
      </c>
      <c r="W17" s="6">
        <f>V17</f>
        <v>120</v>
      </c>
      <c r="X17" s="6">
        <f>0.001*$H17*2*$E17^-2/$E$6</f>
        <v>240</v>
      </c>
      <c r="Y17" s="6">
        <f>0.001*H17*2*$F17^-2/$E$5</f>
        <v>80</v>
      </c>
      <c r="Z17" s="6">
        <f>0.001*$G17*2*$F17^-2/$E$5</f>
        <v>80</v>
      </c>
      <c r="AA17" s="33">
        <f>0.5*0.001*I17*2*$F17^-2/$E$5</f>
        <v>40</v>
      </c>
      <c r="AB17" s="6">
        <f t="shared" si="0"/>
        <v>126.49110640673518</v>
      </c>
      <c r="AC17" s="6">
        <f t="shared" si="0"/>
        <v>126.49110640673518</v>
      </c>
      <c r="AD17" s="6">
        <f t="shared" si="0"/>
        <v>219.08902300206645</v>
      </c>
      <c r="AE17" s="6">
        <f t="shared" ref="AE17" si="3">W17*AM17</f>
        <v>219.08902300206645</v>
      </c>
      <c r="AF17" s="5">
        <f t="shared" ref="AF17" si="4">X17*AN17</f>
        <v>576</v>
      </c>
      <c r="AG17" s="5">
        <f t="shared" ref="AG17" si="5">Y17*AO17</f>
        <v>192</v>
      </c>
      <c r="AH17" s="5">
        <f>Z17*AP17</f>
        <v>192</v>
      </c>
      <c r="AI17" s="23">
        <f t="shared" ref="AI17" si="6">AA17*AQ17</f>
        <v>96</v>
      </c>
      <c r="AJ17" s="6">
        <f>IF($I$7&gt;1,SQRT($I$7/T17),$I$9*$I$10)</f>
        <v>3.1622776601683795</v>
      </c>
      <c r="AK17" s="6">
        <f>AJ17</f>
        <v>3.1622776601683795</v>
      </c>
      <c r="AL17" s="6">
        <f>IF($I$8&gt;1,SQRT($I$7/V17),$I$9*$I$10)</f>
        <v>1.8257418583505538</v>
      </c>
      <c r="AM17" s="6">
        <f>AL17</f>
        <v>1.8257418583505538</v>
      </c>
      <c r="AN17" s="5">
        <f>$I$9*$I$10</f>
        <v>2.4</v>
      </c>
      <c r="AO17" s="5">
        <f t="shared" si="2"/>
        <v>2.4</v>
      </c>
      <c r="AP17" s="5">
        <f t="shared" si="2"/>
        <v>2.4</v>
      </c>
      <c r="AQ17" s="5">
        <f t="shared" si="2"/>
        <v>2.4</v>
      </c>
    </row>
    <row r="18" spans="2:43" x14ac:dyDescent="0.25">
      <c r="B18" s="21">
        <v>3</v>
      </c>
      <c r="C18" s="47"/>
      <c r="D18" s="20"/>
      <c r="E18" s="20"/>
      <c r="F18" s="56"/>
      <c r="G18" s="46"/>
      <c r="H18" s="20"/>
      <c r="I18" s="56"/>
      <c r="J18" s="47"/>
      <c r="K18" s="60"/>
      <c r="L18" s="24"/>
      <c r="N18" s="24"/>
      <c r="P18" s="24"/>
      <c r="Q18" s="24"/>
      <c r="R18" s="31"/>
      <c r="S18" s="42"/>
      <c r="AA18" s="24"/>
      <c r="AI18" s="24"/>
    </row>
    <row r="19" spans="2:43" x14ac:dyDescent="0.25">
      <c r="B19" s="21">
        <v>4</v>
      </c>
      <c r="C19" s="47"/>
      <c r="D19" s="20"/>
      <c r="E19" s="47"/>
      <c r="F19" s="56"/>
      <c r="G19" s="46"/>
      <c r="H19" s="20"/>
      <c r="I19" s="60"/>
      <c r="J19" s="47"/>
      <c r="K19" s="60"/>
      <c r="L19" s="24"/>
      <c r="N19" s="24"/>
      <c r="P19" s="24"/>
      <c r="Q19" s="24"/>
      <c r="R19" s="31"/>
      <c r="S19" s="42"/>
      <c r="AA19" s="24"/>
      <c r="AI19" s="24"/>
    </row>
    <row r="20" spans="2:43" x14ac:dyDescent="0.25">
      <c r="B20" s="21">
        <v>5</v>
      </c>
      <c r="C20" s="57"/>
      <c r="D20" s="20"/>
      <c r="E20" s="47"/>
      <c r="F20" s="56"/>
      <c r="G20" s="46"/>
      <c r="H20" s="20"/>
      <c r="I20" s="63"/>
      <c r="J20" s="47"/>
      <c r="K20" s="60"/>
      <c r="L20" s="24"/>
      <c r="N20" s="24"/>
      <c r="P20" s="24"/>
      <c r="Q20" s="24"/>
      <c r="R20" s="31"/>
      <c r="S20" s="42"/>
      <c r="AA20" s="24"/>
      <c r="AI20" s="24"/>
    </row>
    <row r="21" spans="2:43" x14ac:dyDescent="0.25">
      <c r="B21" s="21">
        <v>6</v>
      </c>
      <c r="C21" s="59"/>
      <c r="D21" s="20"/>
      <c r="E21" s="47"/>
      <c r="F21" s="56"/>
      <c r="G21" s="46"/>
      <c r="H21" s="20"/>
      <c r="I21" s="63"/>
      <c r="J21" s="47"/>
      <c r="K21" s="60"/>
      <c r="L21" s="24"/>
      <c r="N21" s="24"/>
      <c r="P21" s="24"/>
      <c r="Q21" s="24"/>
      <c r="R21" s="31"/>
      <c r="S21" s="42"/>
      <c r="AA21" s="24"/>
      <c r="AI21" s="24"/>
    </row>
    <row r="22" spans="2:43" x14ac:dyDescent="0.25">
      <c r="B22" s="21">
        <v>7</v>
      </c>
      <c r="C22" s="59"/>
      <c r="D22" s="20"/>
      <c r="E22" s="47"/>
      <c r="F22" s="56"/>
      <c r="G22" s="46"/>
      <c r="H22" s="20"/>
      <c r="I22" s="63"/>
      <c r="J22" s="47"/>
      <c r="K22" s="60"/>
      <c r="L22" s="24"/>
      <c r="N22" s="24"/>
      <c r="P22" s="24"/>
      <c r="Q22" s="24"/>
      <c r="R22" s="31"/>
      <c r="S22" s="42"/>
      <c r="AA22" s="24"/>
      <c r="AI22" s="24"/>
    </row>
    <row r="23" spans="2:43" x14ac:dyDescent="0.25">
      <c r="B23" s="21">
        <v>8</v>
      </c>
      <c r="C23" s="20"/>
      <c r="D23" s="47"/>
      <c r="E23" s="47"/>
      <c r="F23" s="56"/>
      <c r="G23" s="46"/>
      <c r="H23" s="20"/>
      <c r="I23" s="63"/>
      <c r="J23" s="47"/>
      <c r="K23" s="63"/>
      <c r="L23" s="24"/>
      <c r="N23" s="24"/>
      <c r="P23" s="24"/>
      <c r="Q23" s="24"/>
      <c r="R23" s="31"/>
      <c r="S23" s="42"/>
      <c r="AA23" s="24"/>
      <c r="AI23" s="24"/>
    </row>
    <row r="24" spans="2:43" x14ac:dyDescent="0.25">
      <c r="B24" s="21">
        <v>9</v>
      </c>
      <c r="C24" s="20"/>
      <c r="D24" s="47"/>
      <c r="E24" s="47"/>
      <c r="F24" s="56"/>
      <c r="G24" s="46"/>
      <c r="H24" s="20"/>
      <c r="I24" s="63"/>
      <c r="J24" s="47"/>
      <c r="K24" s="60"/>
      <c r="L24" s="24"/>
      <c r="N24" s="24"/>
      <c r="P24" s="24"/>
      <c r="Q24" s="24"/>
      <c r="R24" s="31"/>
      <c r="S24" s="42"/>
      <c r="AA24" s="24"/>
      <c r="AI24" s="24"/>
    </row>
    <row r="25" spans="2:43" x14ac:dyDescent="0.25">
      <c r="B25" s="21">
        <v>10</v>
      </c>
      <c r="C25" s="58"/>
      <c r="D25" s="61"/>
      <c r="E25" s="61"/>
      <c r="F25" s="62"/>
      <c r="G25" s="64"/>
      <c r="H25" s="58"/>
      <c r="I25" s="62"/>
      <c r="J25" s="61"/>
      <c r="K25" s="62"/>
      <c r="L25" s="24"/>
      <c r="N25" s="24"/>
      <c r="P25" s="24"/>
      <c r="Q25" s="24"/>
      <c r="R25" s="31"/>
      <c r="S25" s="42"/>
      <c r="AA25" s="24"/>
      <c r="AI25" s="24"/>
    </row>
    <row r="26" spans="2:43" x14ac:dyDescent="0.25">
      <c r="F26" s="43"/>
      <c r="K26" s="43"/>
      <c r="Q26" s="43"/>
      <c r="S26" s="43"/>
      <c r="AA26" s="43"/>
      <c r="AI26" s="43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 sizeWithCells="1">
              <from>
                <xdr:col>6</xdr:col>
                <xdr:colOff>295275</xdr:colOff>
                <xdr:row>26</xdr:row>
                <xdr:rowOff>0</xdr:rowOff>
              </from>
              <to>
                <xdr:col>13</xdr:col>
                <xdr:colOff>142875</xdr:colOff>
                <xdr:row>29</xdr:row>
                <xdr:rowOff>133350</xdr:rowOff>
              </to>
            </anchor>
          </objectPr>
        </oleObject>
      </mc:Choice>
      <mc:Fallback>
        <oleObject progId="Equation.DSMT4" shapeId="1027" r:id="rId4"/>
      </mc:Fallback>
    </mc:AlternateContent>
    <mc:AlternateContent xmlns:mc="http://schemas.openxmlformats.org/markup-compatibility/2006">
      <mc:Choice Requires="x14">
        <oleObject progId="Equation.DSMT4" shapeId="1029" r:id="rId6">
          <objectPr defaultSize="0" autoPict="0" r:id="rId7">
            <anchor moveWithCells="1" sizeWithCells="1">
              <from>
                <xdr:col>3</xdr:col>
                <xdr:colOff>323850</xdr:colOff>
                <xdr:row>26</xdr:row>
                <xdr:rowOff>152400</xdr:rowOff>
              </from>
              <to>
                <xdr:col>5</xdr:col>
                <xdr:colOff>19050</xdr:colOff>
                <xdr:row>28</xdr:row>
                <xdr:rowOff>161925</xdr:rowOff>
              </to>
            </anchor>
          </objectPr>
        </oleObject>
      </mc:Choice>
      <mc:Fallback>
        <oleObject progId="Equation.DSMT4" shapeId="102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rlgieger</dc:creator>
  <cp:lastModifiedBy>rlgeiger-local</cp:lastModifiedBy>
  <dcterms:created xsi:type="dcterms:W3CDTF">2014-12-11T01:50:29Z</dcterms:created>
  <dcterms:modified xsi:type="dcterms:W3CDTF">2018-04-19T00:23:47Z</dcterms:modified>
</cp:coreProperties>
</file>